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calcChain.xml" ContentType="application/vnd.openxmlformats-officedocument.spreadsheetml.calcChain+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NHUNG\Google Drive\NĂM 2020\CÔNG KHAI NGÂN SÁCH\CÔNG KHAI QUÝ\QUÝ III\"/>
    </mc:Choice>
  </mc:AlternateContent>
  <bookViews>
    <workbookView xWindow="0" yWindow="0" windowWidth="20490" windowHeight="7755" activeTab="2"/>
  </bookViews>
  <sheets>
    <sheet name="TH-2020-Q3-B59-TT343-75" sheetId="1" r:id="rId1"/>
    <sheet name="TH-2020-Q3-B60-TT343-75" sheetId="2" r:id="rId2"/>
    <sheet name="TH-2020-Q3-B61-TT343-75" sheetId="3" r:id="rId3"/>
  </sheets>
  <externalReferences>
    <externalReference r:id="rId4"/>
    <externalReference r:id="rId5"/>
    <externalReference r:id="rId6"/>
  </externalReferences>
  <definedNames>
    <definedName name="_xlnm.Print_Titles" localSheetId="1">'TH-2020-Q3-B60-TT343-75'!$9:$11</definedName>
    <definedName name="_xlnm.Print_Titles" localSheetId="2">'TH-2020-Q3-B61-TT343-75'!$9:$11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1" i="2" l="1"/>
  <c r="D12" i="3" l="1"/>
  <c r="D13" i="3"/>
  <c r="D34" i="3" l="1"/>
  <c r="D36" i="3"/>
  <c r="D30" i="3"/>
  <c r="D29" i="3"/>
  <c r="D28" i="3"/>
  <c r="D27" i="3"/>
  <c r="D26" i="3"/>
  <c r="D25" i="3"/>
  <c r="D24" i="3"/>
  <c r="D23" i="3"/>
  <c r="D22" i="3"/>
  <c r="D21" i="3"/>
  <c r="D20" i="3"/>
  <c r="D18" i="3"/>
  <c r="D14" i="3"/>
  <c r="D33" i="2"/>
  <c r="D31" i="2"/>
  <c r="D30" i="2"/>
  <c r="D29" i="2"/>
  <c r="D28" i="2"/>
  <c r="D27" i="2"/>
  <c r="D26" i="2"/>
  <c r="D25" i="2"/>
  <c r="D24" i="2"/>
  <c r="D23" i="2"/>
  <c r="D22" i="2"/>
  <c r="D20" i="2"/>
  <c r="D19" i="2"/>
  <c r="D18" i="2"/>
  <c r="D17" i="2"/>
  <c r="D16" i="2"/>
  <c r="D15" i="2"/>
  <c r="D14" i="2"/>
  <c r="D30" i="1"/>
  <c r="D29" i="1"/>
  <c r="D23" i="1"/>
  <c r="D22" i="1"/>
  <c r="D21" i="1"/>
  <c r="D16" i="1"/>
  <c r="D14" i="1"/>
  <c r="D21" i="2" l="1"/>
  <c r="C42" i="2" l="1"/>
  <c r="C43" i="2" s="1"/>
  <c r="C41" i="2"/>
  <c r="D15" i="3"/>
  <c r="D37" i="3" l="1"/>
  <c r="D35" i="3" s="1"/>
  <c r="C37" i="3"/>
  <c r="C36" i="3"/>
  <c r="D33" i="3"/>
  <c r="C33" i="3"/>
  <c r="D32" i="3"/>
  <c r="C32" i="3"/>
  <c r="D31" i="3"/>
  <c r="C31" i="3"/>
  <c r="C30" i="3"/>
  <c r="C29" i="3"/>
  <c r="C28" i="3"/>
  <c r="C27" i="3"/>
  <c r="C26" i="3"/>
  <c r="E26" i="3" s="1"/>
  <c r="C25" i="3"/>
  <c r="C24" i="3"/>
  <c r="C23" i="3"/>
  <c r="C22" i="3"/>
  <c r="C21" i="3"/>
  <c r="C20" i="3"/>
  <c r="E19" i="3"/>
  <c r="C18" i="3"/>
  <c r="E17" i="3"/>
  <c r="E16" i="3"/>
  <c r="E15" i="3"/>
  <c r="C14" i="3"/>
  <c r="E40" i="2"/>
  <c r="E39" i="2"/>
  <c r="E38" i="2"/>
  <c r="E37" i="2"/>
  <c r="E36" i="2"/>
  <c r="E35" i="2"/>
  <c r="E34" i="2"/>
  <c r="C33" i="2"/>
  <c r="E32" i="2"/>
  <c r="C31" i="2"/>
  <c r="C30" i="2"/>
  <c r="C29" i="2"/>
  <c r="C28" i="2"/>
  <c r="C27" i="2"/>
  <c r="C26" i="2"/>
  <c r="C25" i="2"/>
  <c r="C24" i="2"/>
  <c r="C23" i="2"/>
  <c r="C20" i="2"/>
  <c r="C19" i="2"/>
  <c r="E19" i="2" s="1"/>
  <c r="C18" i="2"/>
  <c r="C17" i="2"/>
  <c r="C16" i="2"/>
  <c r="C15" i="2"/>
  <c r="C14" i="2"/>
  <c r="C29" i="1"/>
  <c r="D26" i="1"/>
  <c r="C26" i="1"/>
  <c r="D25" i="1"/>
  <c r="C25" i="1"/>
  <c r="D24" i="1"/>
  <c r="C24" i="1"/>
  <c r="C23" i="1"/>
  <c r="C22" i="1"/>
  <c r="C21" i="1"/>
  <c r="C20" i="1" s="1"/>
  <c r="C19" i="1" s="1"/>
  <c r="C16" i="1"/>
  <c r="C14" i="1"/>
  <c r="C35" i="3" l="1"/>
  <c r="E18" i="3"/>
  <c r="E28" i="3"/>
  <c r="E30" i="3"/>
  <c r="E22" i="1"/>
  <c r="C13" i="1"/>
  <c r="C12" i="1" s="1"/>
  <c r="E18" i="2"/>
  <c r="E26" i="2"/>
  <c r="E30" i="2"/>
  <c r="E17" i="2"/>
  <c r="E27" i="2"/>
  <c r="E29" i="2"/>
  <c r="E24" i="2"/>
  <c r="E21" i="1"/>
  <c r="E25" i="1"/>
  <c r="E15" i="2"/>
  <c r="E20" i="2"/>
  <c r="E31" i="2"/>
  <c r="E21" i="3"/>
  <c r="E28" i="2"/>
  <c r="E14" i="1"/>
  <c r="E14" i="2"/>
  <c r="E16" i="2"/>
  <c r="E23" i="2"/>
  <c r="E25" i="2"/>
  <c r="E22" i="3"/>
  <c r="E37" i="3"/>
  <c r="E31" i="3"/>
  <c r="E33" i="3"/>
  <c r="E36" i="3"/>
  <c r="E24" i="3"/>
  <c r="E23" i="3"/>
  <c r="E25" i="3"/>
  <c r="E32" i="3"/>
  <c r="E35" i="3"/>
  <c r="E14" i="3"/>
  <c r="C13" i="3"/>
  <c r="C12" i="3" s="1"/>
  <c r="E20" i="3"/>
  <c r="E27" i="3"/>
  <c r="E29" i="3"/>
  <c r="C21" i="2"/>
  <c r="C13" i="2" s="1"/>
  <c r="C12" i="2" s="1"/>
  <c r="D13" i="2"/>
  <c r="D20" i="1"/>
  <c r="D19" i="1" s="1"/>
  <c r="E13" i="3" l="1"/>
  <c r="E12" i="3"/>
  <c r="E13" i="2"/>
  <c r="E21" i="2"/>
  <c r="E20" i="1"/>
  <c r="E19" i="1"/>
  <c r="E33" i="2" l="1"/>
  <c r="D12" i="2"/>
  <c r="E12" i="2" s="1"/>
  <c r="D13" i="1"/>
  <c r="D12" i="1" s="1"/>
  <c r="E16" i="1"/>
  <c r="E13" i="1" l="1"/>
  <c r="E12" i="1"/>
  <c r="E42" i="2" l="1"/>
  <c r="E43" i="2" l="1"/>
  <c r="E41" i="2"/>
</calcChain>
</file>

<file path=xl/sharedStrings.xml><?xml version="1.0" encoding="utf-8"?>
<sst xmlns="http://schemas.openxmlformats.org/spreadsheetml/2006/main" count="157" uniqueCount="103">
  <si>
    <t>Biểu số 59/CK-NSNN</t>
  </si>
  <si>
    <t>ĐVT: triệu đồng</t>
  </si>
  <si>
    <t>STT</t>
  </si>
  <si>
    <t>NỘI DUNG</t>
  </si>
  <si>
    <t>DỰ TOÁN NĂM</t>
  </si>
  <si>
    <t>A</t>
  </si>
  <si>
    <t>B</t>
  </si>
  <si>
    <t>3=2/1</t>
  </si>
  <si>
    <t>TỔNG THU CÂN ĐỐI NGÂN SÁCH TRÊN ĐỊA BÀN</t>
  </si>
  <si>
    <t>I</t>
  </si>
  <si>
    <t>Thu cân đối ngân sách nhà nước</t>
  </si>
  <si>
    <t>Thu nội địa</t>
  </si>
  <si>
    <t>Thu từ dầu thô</t>
  </si>
  <si>
    <t>Thu từ hoạt động xuất nhập khẩu</t>
  </si>
  <si>
    <t>Thu viện trợ</t>
  </si>
  <si>
    <t>II</t>
  </si>
  <si>
    <t>Thu chuyển nguồn từ năm trước chuyển sang</t>
  </si>
  <si>
    <t>TỔNG CHI NGÂN SÁCH ĐỊA PHƯƠNG</t>
  </si>
  <si>
    <t>Chi cân đối ngân sách địa phương</t>
  </si>
  <si>
    <t>Chi đầu tư</t>
  </si>
  <si>
    <t>Chi thường xuyên</t>
  </si>
  <si>
    <t>Chi trả nợ lãi vay</t>
  </si>
  <si>
    <t>Chi dự trữ quỹ dự trữ tài chính</t>
  </si>
  <si>
    <t>Dự phòng ngân sách</t>
  </si>
  <si>
    <t>CHI TẠO NGUỒN CCTL</t>
  </si>
  <si>
    <t>C</t>
  </si>
  <si>
    <t>BỘI CHI NSĐP/BỘI THU NSĐP</t>
  </si>
  <si>
    <t>D</t>
  </si>
  <si>
    <t>CHI TRẢ NỢ</t>
  </si>
  <si>
    <t>E</t>
  </si>
  <si>
    <t>Chi từ nguồn bổ sung có mục tiêu từ NSTW cho NSĐP</t>
  </si>
  <si>
    <t>Biểu số 60/CK-NSNN</t>
  </si>
  <si>
    <t>Thu từ khu vực DNNN</t>
  </si>
  <si>
    <t>Thu từ khu vực doanh nghiệp có vốn đầu tư nước ngoài</t>
  </si>
  <si>
    <t>Thu từ khu vực kinh tế ngoài quốc doanh</t>
  </si>
  <si>
    <t>Thuế thu nhập cá nhân</t>
  </si>
  <si>
    <t>Thuế bảo vệ môi trường</t>
  </si>
  <si>
    <t>Lệ phí trước bạ</t>
  </si>
  <si>
    <t>Thu phí lệ phí</t>
  </si>
  <si>
    <t>Các khoản thu về nhà đất</t>
  </si>
  <si>
    <t>-</t>
  </si>
  <si>
    <t>Thuế sử dụng đất phi nông nghiệp</t>
  </si>
  <si>
    <t>Thu tiền sử dụng đất</t>
  </si>
  <si>
    <t>Tiền cho thuê đất, thuê mặt nước</t>
  </si>
  <si>
    <t>Tiền cho thuê và tiền bán nhà ở thuộc sở hữu nhà nước</t>
  </si>
  <si>
    <t>Thu tiền cấp quyền khai thác khoáng sản</t>
  </si>
  <si>
    <t>Thu hồi vốn, thu cổ tức, lợi nhuận đươc chia của nhà nước và lợi nhuận sau thuế còn lại sau khi trích lập các quỹ của nhà nước</t>
  </si>
  <si>
    <t>Thu từ hoạt động xổ số kiến thiết</t>
  </si>
  <si>
    <t xml:space="preserve">Thu từ quỹ đất công ích và thu hoa lợi công sản khác </t>
  </si>
  <si>
    <t>Thu khác ngân sách</t>
  </si>
  <si>
    <t>III</t>
  </si>
  <si>
    <t>Thuế giá trị gia tăng thu từ hàng hóa nhập khẩu</t>
  </si>
  <si>
    <t>Thuế xuất khẩu</t>
  </si>
  <si>
    <t>Thuế nhập khẩu</t>
  </si>
  <si>
    <t>Thuế tiêu thụ đặc biệt thu từ hàng hóa nhập khẩu</t>
  </si>
  <si>
    <t>Thuế bảo vệ môi trường thu từ hàng hóa nhập khẩu</t>
  </si>
  <si>
    <t>Thu khác</t>
  </si>
  <si>
    <t>IV</t>
  </si>
  <si>
    <t>THU NSĐP ĐƯỢC HƯỞNG THEO PHÂN CẤP</t>
  </si>
  <si>
    <t>Từ các khoản phân chia</t>
  </si>
  <si>
    <t>Các khoản thu NSĐP hưởng 100%</t>
  </si>
  <si>
    <t>Biểu số 61/CK-NSNN</t>
  </si>
  <si>
    <t>TỔNG CHI NSĐP</t>
  </si>
  <si>
    <t>CHI CÂN ĐỐI NSĐP</t>
  </si>
  <si>
    <t>Chi đầu tư phát triển</t>
  </si>
  <si>
    <t>Chi đầu tư các dự án</t>
  </si>
  <si>
    <t>Chi đầu tư và hỗ trợ vốn cho các doanh nghiệp cung cấp sản phẩm dịch vụ công ích do nhà nước đặt hàng, các tổ chức kinh tế các tổ chức tài chính của địa phương theo quy định của pháp luật</t>
  </si>
  <si>
    <t>Chi đầu tư phát triển khác</t>
  </si>
  <si>
    <t>Trong đó</t>
  </si>
  <si>
    <t>Chi giáo dục - đào tạo và dạy nghề</t>
  </si>
  <si>
    <t>Chi khoa học công nghệ</t>
  </si>
  <si>
    <t>Chi sự nghiệp y tế, dân số và gia đình</t>
  </si>
  <si>
    <t>Chi sự nghiệp văn hóa thông tin</t>
  </si>
  <si>
    <t>Chi sự nghiệp phát thanh truyền hình</t>
  </si>
  <si>
    <t>Chi sự nghiệp thể dục thể thao</t>
  </si>
  <si>
    <t>Chi sự nghiệp bảo vệ môi trường</t>
  </si>
  <si>
    <t>Chi sự nghiệp kinh tế</t>
  </si>
  <si>
    <t>Chi hoạt động của cơ quan quản lý hành chính, đảng, đoàn thể</t>
  </si>
  <si>
    <t>Chi bảo đảm xã hội</t>
  </si>
  <si>
    <t>Chi trả lãi</t>
  </si>
  <si>
    <t>Chi bổ sung quỹ dự trữ tài chính</t>
  </si>
  <si>
    <t>V</t>
  </si>
  <si>
    <t>VI</t>
  </si>
  <si>
    <t>Chi tạo nguồn CCTL</t>
  </si>
  <si>
    <t>CHI TỪ NGUỒN BỔ SUNG CÓ MỤC TIÊU TỪ NSTW BỔ SUNG CHO NSĐP</t>
  </si>
  <si>
    <t>Cho các chương trình dự án quan trọng vốn đầu tư</t>
  </si>
  <si>
    <t>Cho các nhiệm vụ chính sách kinh phí thường xuyên</t>
  </si>
  <si>
    <t>UBND TỈNH ĐỒNG NAI</t>
  </si>
  <si>
    <t>SỞ TÀI CHÍNH</t>
  </si>
  <si>
    <t>SO SÁNH THỰC HIỆN VỚI (%)</t>
  </si>
  <si>
    <t>SO SÁNH  THỰC HIỆN VỚI (%)</t>
  </si>
  <si>
    <t>Thuế sử dụng đất nông nghiệp</t>
  </si>
  <si>
    <t>Chi nộp ngân sách trung ương</t>
  </si>
  <si>
    <t>4=3/1</t>
  </si>
  <si>
    <t>F</t>
  </si>
  <si>
    <t>(Đính kèm công văn số            /STC-QLNS ngày       /10/2020 của Sở Tài chính)</t>
  </si>
  <si>
    <t>VII</t>
  </si>
  <si>
    <t>Chi nộp NS cấp trên</t>
  </si>
  <si>
    <t xml:space="preserve"> THỰC HIỆN THU NGÂN SÁCH NHÀ NƯỚC 9 THÁNG ĐẦU NĂM 2020</t>
  </si>
  <si>
    <t>THỰC HIỆN CHI NGÂN SÁCH ĐỊA PHƯƠNG 9 THÁNG ĐẦU NĂM 2020</t>
  </si>
  <si>
    <t>CÂN ĐỐI NGÂN SÁCH ĐỊA PHƯƠNG 9 THÁNG ĐẦU NĂM 2020</t>
  </si>
  <si>
    <t>THỰC HIỆN 9T/2020</t>
  </si>
  <si>
    <t xml:space="preserve"> THỰC HIỆN 9T/2020</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</si>
</sst>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sz val="11"/>
      <color theme="1"/>
      <name val="Calibri"/>
      <family val="2"/>
      <scheme val="minor"/>
    </font>
    <font>
      <sz val="12"/>
      <color theme="1"/>
      <name val="Times New Roman"/>
      <family val="1"/>
    </font>
    <font>
      <b/>
      <sz val="12"/>
      <color theme="1"/>
      <name val="Times New Roman"/>
      <family val="1"/>
    </font>
    <font>
      <b/>
      <sz val="15"/>
      <color theme="1"/>
      <name val="Times New Roman"/>
      <family val="1"/>
    </font>
    <font>
      <sz val="13"/>
      <color theme="1"/>
      <name val="Times New Roman"/>
      <family val="1"/>
    </font>
    <font>
      <b/>
      <sz val="13"/>
      <color theme="1"/>
      <name val="Times New Roman"/>
      <family val="1"/>
    </font>
    <font>
      <i/>
      <sz val="12"/>
      <color theme="1"/>
      <name val="Times New Roman"/>
      <family val="1"/>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0" fontId="1" fillId="0" borderId="0"/>
    <xf numFmtId="9" fontId="1" fillId="0" borderId="0" applyFont="0" applyFill="0" applyBorder="0" applyAlignment="0" applyProtection="0"/>
  </cellStyleXfs>
  <cellXfs count="29">
    <xf numFmtId="0" fontId="0" fillId="0" borderId="0" xfId="0"/>
    <xf numFmtId="0" fontId="2" fillId="0" borderId="0" xfId="1" applyFont="1" applyAlignment="1">
      <alignment horizontal="center" vertical="center"/>
    </xf>
    <xf numFmtId="0" fontId="3" fillId="0" borderId="0" xfId="1" applyFont="1" applyAlignment="1">
      <alignment vertical="center"/>
    </xf>
    <xf numFmtId="0" fontId="2" fillId="0" borderId="0" xfId="1" applyFont="1" applyAlignment="1">
      <alignment vertical="center"/>
    </xf>
    <xf numFmtId="0" fontId="3" fillId="0" borderId="2" xfId="1" applyFont="1" applyBorder="1" applyAlignment="1">
      <alignment horizontal="center" vertical="center" wrapText="1"/>
    </xf>
    <xf numFmtId="0" fontId="2" fillId="0" borderId="2" xfId="1" applyFont="1" applyBorder="1" applyAlignment="1">
      <alignment horizontal="center" vertical="center"/>
    </xf>
    <xf numFmtId="0" fontId="3" fillId="0" borderId="2" xfId="1" applyFont="1" applyBorder="1" applyAlignment="1">
      <alignment horizontal="center" vertical="center"/>
    </xf>
    <xf numFmtId="0" fontId="3" fillId="0" borderId="2" xfId="1" applyFont="1" applyBorder="1" applyAlignment="1">
      <alignment vertical="center" wrapText="1"/>
    </xf>
    <xf numFmtId="3" fontId="3" fillId="0" borderId="2" xfId="1" applyNumberFormat="1" applyFont="1" applyBorder="1" applyAlignment="1">
      <alignment vertical="center"/>
    </xf>
    <xf numFmtId="9" fontId="3" fillId="0" borderId="2" xfId="2" applyFont="1" applyBorder="1" applyAlignment="1">
      <alignment vertical="center"/>
    </xf>
    <xf numFmtId="0" fontId="2" fillId="0" borderId="2" xfId="1" applyFont="1" applyBorder="1" applyAlignment="1">
      <alignment vertical="center" wrapText="1"/>
    </xf>
    <xf numFmtId="3" fontId="2" fillId="0" borderId="2" xfId="1" applyNumberFormat="1" applyFont="1" applyBorder="1" applyAlignment="1">
      <alignment vertical="center"/>
    </xf>
    <xf numFmtId="9" fontId="2" fillId="0" borderId="2" xfId="2" applyFont="1" applyBorder="1" applyAlignment="1">
      <alignment vertical="center"/>
    </xf>
    <xf numFmtId="0" fontId="2" fillId="0" borderId="2" xfId="1" applyFont="1" applyBorder="1" applyAlignment="1">
      <alignment horizontal="center" vertical="center" wrapText="1"/>
    </xf>
    <xf numFmtId="0" fontId="7" fillId="0" borderId="0" xfId="1" applyFont="1" applyAlignment="1">
      <alignment vertical="center"/>
    </xf>
    <xf numFmtId="0" fontId="7" fillId="0" borderId="0" xfId="1" applyFont="1" applyAlignment="1">
      <alignment horizontal="right" vertical="center"/>
    </xf>
    <xf numFmtId="0" fontId="7" fillId="0" borderId="0" xfId="1" applyFont="1" applyAlignment="1">
      <alignment horizontal="center" vertical="center"/>
    </xf>
    <xf numFmtId="0" fontId="2" fillId="0" borderId="2" xfId="1" quotePrefix="1" applyFont="1" applyBorder="1" applyAlignment="1">
      <alignment horizontal="center" vertical="center"/>
    </xf>
    <xf numFmtId="3" fontId="2" fillId="0" borderId="2" xfId="1" applyNumberFormat="1" applyFont="1" applyFill="1" applyBorder="1" applyAlignment="1">
      <alignment vertical="center"/>
    </xf>
    <xf numFmtId="0" fontId="3" fillId="0" borderId="2" xfId="1" applyFont="1" applyFill="1" applyBorder="1" applyAlignment="1">
      <alignment horizontal="center" vertical="center"/>
    </xf>
    <xf numFmtId="0" fontId="3" fillId="0" borderId="2" xfId="1" applyFont="1" applyFill="1" applyBorder="1" applyAlignment="1">
      <alignment vertical="center" wrapText="1"/>
    </xf>
    <xf numFmtId="0" fontId="0" fillId="0" borderId="2" xfId="0" applyBorder="1"/>
    <xf numFmtId="49" fontId="0" fillId="0" borderId="0" xfId="0" applyNumberFormat="1"/>
    <xf numFmtId="0" fontId="5" fillId="0" borderId="0" xfId="0" applyFont="1" applyAlignment="1">
      <alignment horizontal="center" vertical="center"/>
    </xf>
    <xf numFmtId="0" fontId="6" fillId="0" borderId="0" xfId="0" applyFont="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3" fillId="0" borderId="1" xfId="1" applyFont="1" applyBorder="1" applyAlignment="1">
      <alignment horizontal="center" vertical="center" wrapText="1"/>
    </xf>
    <xf numFmtId="0" fontId="3" fillId="0" borderId="3" xfId="1" applyFont="1" applyBorder="1" applyAlignment="1">
      <alignment horizontal="center" vertical="center" wrapText="1"/>
    </xf>
  </cellXfs>
  <cellStyles count="3">
    <cellStyle name="Normal" xfId="0" builtinId="0"/>
    <cellStyle name="Normal 26" xfId="1"/>
    <cellStyle name="Percent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895350</xdr:colOff>
      <xdr:row>1</xdr:row>
      <xdr:rowOff>180975</xdr:rowOff>
    </xdr:from>
    <xdr:to>
      <xdr:col>1</xdr:col>
      <xdr:colOff>1562100</xdr:colOff>
      <xdr:row>1</xdr:row>
      <xdr:rowOff>180975</xdr:rowOff>
    </xdr:to>
    <xdr:cxnSp macro="">
      <xdr:nvCxnSpPr>
        <xdr:cNvPr id="3" name="Straight Connector 2"/>
        <xdr:cNvCxnSpPr/>
      </xdr:nvCxnSpPr>
      <xdr:spPr>
        <a:xfrm>
          <a:off x="1285875" y="390525"/>
          <a:ext cx="66675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781050</xdr:colOff>
      <xdr:row>2</xdr:row>
      <xdr:rowOff>0</xdr:rowOff>
    </xdr:from>
    <xdr:to>
      <xdr:col>1</xdr:col>
      <xdr:colOff>1419225</xdr:colOff>
      <xdr:row>2</xdr:row>
      <xdr:rowOff>0</xdr:rowOff>
    </xdr:to>
    <xdr:cxnSp macro="">
      <xdr:nvCxnSpPr>
        <xdr:cNvPr id="2" name="Straight Connector 1"/>
        <xdr:cNvCxnSpPr/>
      </xdr:nvCxnSpPr>
      <xdr:spPr>
        <a:xfrm>
          <a:off x="1171575" y="419100"/>
          <a:ext cx="6381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561975</xdr:colOff>
      <xdr:row>1</xdr:row>
      <xdr:rowOff>200025</xdr:rowOff>
    </xdr:from>
    <xdr:to>
      <xdr:col>1</xdr:col>
      <xdr:colOff>1200150</xdr:colOff>
      <xdr:row>1</xdr:row>
      <xdr:rowOff>200025</xdr:rowOff>
    </xdr:to>
    <xdr:cxnSp macro="">
      <xdr:nvCxnSpPr>
        <xdr:cNvPr id="2" name="Straight Connector 1"/>
        <xdr:cNvCxnSpPr/>
      </xdr:nvCxnSpPr>
      <xdr:spPr>
        <a:xfrm>
          <a:off x="1000125" y="409575"/>
          <a:ext cx="63817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HUNG/Google%20Drive/N&#258;M%202020/THU%20CHI%20NG&#194;N%20S&#193;CH/T&#7880;NH/TH&#193;NG%203/THU%20CHI%20TOAN%20TINH%202020%20-%20A%20S&#417;n%20l&#224;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HU%20CHI%20TOAN%20TINH%20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HUNG/Google%20Drive/N&#258;M%202020/C&#212;NG%20KHAI%20NG&#194;N%20S&#193;CH/C&#212;NG%20KHAI%20QU&#221;/QU&#221;%20II/THU%20CHI%20TOAN%20TINH%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sheetName val="Chi"/>
      <sheetName val="NSDP"/>
      <sheetName val="NSDP-COVID"/>
      <sheetName val="NSDPDC"/>
      <sheetName val="KHO_T"/>
      <sheetName val="KHO_C"/>
      <sheetName val="59"/>
      <sheetName val="60"/>
      <sheetName val="61"/>
    </sheetNames>
    <sheetDataSet>
      <sheetData sheetId="0">
        <row r="14">
          <cell r="D14">
            <v>2083000</v>
          </cell>
        </row>
        <row r="19">
          <cell r="D19">
            <v>2115000</v>
          </cell>
        </row>
        <row r="24">
          <cell r="D24">
            <v>12085000</v>
          </cell>
        </row>
        <row r="30">
          <cell r="D30">
            <v>5254000</v>
          </cell>
        </row>
        <row r="35">
          <cell r="D35">
            <v>5800000</v>
          </cell>
        </row>
        <row r="36">
          <cell r="D36">
            <v>1580000</v>
          </cell>
        </row>
        <row r="37">
          <cell r="D37">
            <v>570000</v>
          </cell>
        </row>
        <row r="40">
          <cell r="D40">
            <v>550000</v>
          </cell>
        </row>
        <row r="45">
          <cell r="D45">
            <v>62000</v>
          </cell>
        </row>
        <row r="46">
          <cell r="D46">
            <v>1200000</v>
          </cell>
        </row>
        <row r="48">
          <cell r="D48">
            <v>1500000</v>
          </cell>
        </row>
        <row r="50">
          <cell r="D50">
            <v>1000</v>
          </cell>
        </row>
        <row r="51">
          <cell r="D51">
            <v>800000</v>
          </cell>
        </row>
        <row r="55">
          <cell r="D55">
            <v>0</v>
          </cell>
        </row>
        <row r="56">
          <cell r="D56">
            <v>300000</v>
          </cell>
        </row>
        <row r="59">
          <cell r="D59">
            <v>200000</v>
          </cell>
        </row>
        <row r="62">
          <cell r="D62">
            <v>1540000</v>
          </cell>
        </row>
        <row r="67">
          <cell r="D67">
            <v>17500000</v>
          </cell>
        </row>
      </sheetData>
      <sheetData sheetId="1">
        <row r="13">
          <cell r="E13">
            <v>7471652</v>
          </cell>
        </row>
        <row r="24">
          <cell r="E24">
            <v>13498658</v>
          </cell>
        </row>
        <row r="26">
          <cell r="E26">
            <v>5356651</v>
          </cell>
        </row>
        <row r="27">
          <cell r="E27">
            <v>1209132</v>
          </cell>
        </row>
        <row r="28">
          <cell r="E28">
            <v>110694</v>
          </cell>
        </row>
        <row r="29">
          <cell r="E29">
            <v>164753</v>
          </cell>
        </row>
        <row r="30">
          <cell r="E30">
            <v>125738</v>
          </cell>
        </row>
        <row r="31">
          <cell r="E31">
            <v>32855</v>
          </cell>
        </row>
        <row r="32">
          <cell r="E32">
            <v>1029583</v>
          </cell>
        </row>
        <row r="33">
          <cell r="E33">
            <v>1706115</v>
          </cell>
        </row>
        <row r="34">
          <cell r="E34">
            <v>761097</v>
          </cell>
        </row>
        <row r="35">
          <cell r="E35">
            <v>2012961</v>
          </cell>
        </row>
        <row r="37">
          <cell r="E37">
            <v>785395</v>
          </cell>
          <cell r="H37">
            <v>0</v>
          </cell>
        </row>
        <row r="38">
          <cell r="E38">
            <v>450000</v>
          </cell>
          <cell r="H38">
            <v>0</v>
          </cell>
        </row>
        <row r="39">
          <cell r="E39">
            <v>2910</v>
          </cell>
          <cell r="H39">
            <v>0</v>
          </cell>
        </row>
        <row r="40">
          <cell r="E40">
            <v>3500</v>
          </cell>
        </row>
        <row r="42">
          <cell r="E42">
            <v>6893935</v>
          </cell>
          <cell r="AF42">
            <v>0</v>
          </cell>
        </row>
        <row r="48">
          <cell r="E48">
            <v>0</v>
          </cell>
        </row>
      </sheetData>
      <sheetData sheetId="2"/>
      <sheetData sheetId="3"/>
      <sheetData sheetId="4"/>
      <sheetData sheetId="5"/>
      <sheetData sheetId="6"/>
      <sheetData sheetId="7"/>
      <sheetData sheetId="8">
        <row r="11">
          <cell r="C11">
            <v>35640000</v>
          </cell>
        </row>
        <row r="30">
          <cell r="C30">
            <v>17500000</v>
          </cell>
        </row>
      </sheetData>
      <sheetData sheetId="9">
        <row r="12">
          <cell r="C12">
            <v>7471652</v>
          </cell>
        </row>
        <row r="16">
          <cell r="C16">
            <v>13498658</v>
          </cell>
        </row>
        <row r="28">
          <cell r="C28">
            <v>3500</v>
          </cell>
        </row>
        <row r="29">
          <cell r="C29">
            <v>2910</v>
          </cell>
        </row>
        <row r="30">
          <cell r="C30">
            <v>450000</v>
          </cell>
        </row>
        <row r="31">
          <cell r="C31">
            <v>785395</v>
          </cell>
        </row>
        <row r="32">
          <cell r="C32">
            <v>6893935</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sheetName val="Chi"/>
      <sheetName val="NSDP"/>
      <sheetName val="NSDP-COVID"/>
      <sheetName val="NSDPDC"/>
      <sheetName val="KHO_T"/>
      <sheetName val="KHO_C"/>
      <sheetName val="59"/>
      <sheetName val="60"/>
      <sheetName val="61"/>
    </sheetNames>
    <sheetDataSet>
      <sheetData sheetId="0">
        <row r="12">
          <cell r="X12">
            <v>28958977.18359901</v>
          </cell>
        </row>
        <row r="14">
          <cell r="X14">
            <v>1564497.713917</v>
          </cell>
        </row>
        <row r="19">
          <cell r="X19">
            <v>1392357.3028739998</v>
          </cell>
        </row>
        <row r="24">
          <cell r="X24">
            <v>8167857.5955010001</v>
          </cell>
        </row>
        <row r="30">
          <cell r="X30">
            <v>3877381.9685430001</v>
          </cell>
        </row>
        <row r="35">
          <cell r="X35">
            <v>4646041.2602110002</v>
          </cell>
        </row>
        <row r="36">
          <cell r="X36">
            <v>944579.91715300002</v>
          </cell>
        </row>
        <row r="37">
          <cell r="X37">
            <v>675149.90758899995</v>
          </cell>
        </row>
        <row r="40">
          <cell r="X40">
            <v>343919.010457</v>
          </cell>
        </row>
        <row r="44">
          <cell r="X44">
            <v>16.716836000000001</v>
          </cell>
        </row>
        <row r="45">
          <cell r="X45">
            <v>56182.308757999999</v>
          </cell>
        </row>
        <row r="46">
          <cell r="X46">
            <v>543150.714744</v>
          </cell>
        </row>
        <row r="48">
          <cell r="X48">
            <v>4490885.5888520004</v>
          </cell>
        </row>
        <row r="50">
          <cell r="X50">
            <v>345.07614000000001</v>
          </cell>
        </row>
        <row r="51">
          <cell r="X51">
            <v>574830.19382100005</v>
          </cell>
        </row>
        <row r="55">
          <cell r="X55">
            <v>6</v>
          </cell>
        </row>
        <row r="56">
          <cell r="X56">
            <v>229042.68006399999</v>
          </cell>
        </row>
        <row r="59">
          <cell r="X59">
            <v>110806.29590500001</v>
          </cell>
        </row>
        <row r="62">
          <cell r="X62">
            <v>1341926.9322339999</v>
          </cell>
        </row>
        <row r="67">
          <cell r="X67">
            <v>10188807.119698999</v>
          </cell>
        </row>
      </sheetData>
      <sheetData sheetId="1">
        <row r="13">
          <cell r="AB13">
            <v>4983406.3987469999</v>
          </cell>
        </row>
        <row r="24">
          <cell r="AB24">
            <v>9040672.5481100008</v>
          </cell>
        </row>
        <row r="26">
          <cell r="AB26">
            <v>3431115.4630939998</v>
          </cell>
        </row>
        <row r="27">
          <cell r="AB27">
            <v>918813.55457899999</v>
          </cell>
        </row>
        <row r="28">
          <cell r="AB28">
            <v>31883.554319999999</v>
          </cell>
        </row>
        <row r="29">
          <cell r="AB29">
            <v>111233.385156</v>
          </cell>
        </row>
        <row r="30">
          <cell r="AB30">
            <v>86544.916308</v>
          </cell>
        </row>
        <row r="31">
          <cell r="AB31">
            <v>15852.266571</v>
          </cell>
        </row>
        <row r="32">
          <cell r="AB32">
            <v>735828.261711</v>
          </cell>
        </row>
        <row r="33">
          <cell r="AB33">
            <v>959778.81227999995</v>
          </cell>
        </row>
        <row r="34">
          <cell r="AB34">
            <v>325167.12448300002</v>
          </cell>
        </row>
        <row r="35">
          <cell r="AB35">
            <v>1557717.6892520001</v>
          </cell>
        </row>
        <row r="40">
          <cell r="AB40">
            <v>6752.5917929999996</v>
          </cell>
        </row>
        <row r="41">
          <cell r="AB41">
            <v>3184811.4753109999</v>
          </cell>
        </row>
        <row r="42">
          <cell r="AB42">
            <v>3184811.4753109999</v>
          </cell>
        </row>
        <row r="58">
          <cell r="AB58">
            <v>23764.741325999999</v>
          </cell>
        </row>
      </sheetData>
      <sheetData sheetId="2">
        <row r="10">
          <cell r="K10">
            <v>17821138.578688998</v>
          </cell>
        </row>
      </sheetData>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u"/>
      <sheetName val="Chi"/>
      <sheetName val="NSDP"/>
      <sheetName val="NSDP-COVID"/>
      <sheetName val="NSDPDC"/>
      <sheetName val="KHO_T"/>
      <sheetName val="KHO_C"/>
      <sheetName val="59"/>
      <sheetName val="60"/>
      <sheetName val="61"/>
    </sheetNames>
    <sheetDataSet>
      <sheetData sheetId="0">
        <row r="12">
          <cell r="X12">
            <v>19147371.833969999</v>
          </cell>
        </row>
      </sheetData>
      <sheetData sheetId="1">
        <row r="13">
          <cell r="Z13">
            <v>3378245.6245400002</v>
          </cell>
        </row>
      </sheetData>
      <sheetData sheetId="2">
        <row r="10">
          <cell r="H10">
            <v>20403504</v>
          </cell>
        </row>
        <row r="15">
          <cell r="H15">
            <v>549900</v>
          </cell>
        </row>
        <row r="16">
          <cell r="H16">
            <v>0</v>
          </cell>
        </row>
        <row r="17">
          <cell r="H17">
            <v>222310</v>
          </cell>
        </row>
        <row r="20">
          <cell r="H20">
            <v>357200</v>
          </cell>
        </row>
        <row r="21">
          <cell r="H21">
            <v>352500</v>
          </cell>
        </row>
        <row r="22">
          <cell r="H22">
            <v>258499.99999999997</v>
          </cell>
        </row>
        <row r="25">
          <cell r="H25">
            <v>1830650</v>
          </cell>
        </row>
        <row r="26">
          <cell r="H26">
            <v>107724</v>
          </cell>
        </row>
        <row r="28">
          <cell r="H28">
            <v>3656600</v>
          </cell>
        </row>
        <row r="31">
          <cell r="H31">
            <v>1605520</v>
          </cell>
        </row>
        <row r="32">
          <cell r="H32">
            <v>18800</v>
          </cell>
        </row>
        <row r="33">
          <cell r="H33">
            <v>798060</v>
          </cell>
        </row>
        <row r="35">
          <cell r="H35">
            <v>2726000</v>
          </cell>
        </row>
        <row r="37">
          <cell r="H37">
            <v>99640</v>
          </cell>
        </row>
        <row r="61">
          <cell r="H61">
            <v>14100</v>
          </cell>
        </row>
      </sheetData>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workbookViewId="0">
      <selection activeCell="I8" sqref="I8"/>
    </sheetView>
  </sheetViews>
  <sheetFormatPr defaultRowHeight="15" x14ac:dyDescent="0.25"/>
  <cols>
    <col min="1" max="1" width="5.85546875" customWidth="1"/>
    <col min="2" max="2" width="42.85546875" customWidth="1"/>
    <col min="3" max="4" width="12.28515625" customWidth="1"/>
    <col min="5" max="5" width="13.7109375" customWidth="1"/>
  </cols>
  <sheetData>
    <row r="1" spans="1:5" ht="16.5" x14ac:dyDescent="0.25">
      <c r="A1" s="23" t="s">
        <v>87</v>
      </c>
      <c r="B1" s="23"/>
      <c r="C1" s="3"/>
      <c r="D1" s="3"/>
      <c r="E1" s="15" t="s">
        <v>0</v>
      </c>
    </row>
    <row r="2" spans="1:5" ht="16.5" x14ac:dyDescent="0.25">
      <c r="A2" s="24" t="s">
        <v>88</v>
      </c>
      <c r="B2" s="24"/>
      <c r="C2" s="3"/>
      <c r="D2" s="3"/>
      <c r="E2" s="3"/>
    </row>
    <row r="3" spans="1:5" ht="15.75" x14ac:dyDescent="0.25">
      <c r="A3" s="1"/>
      <c r="B3" s="2"/>
      <c r="C3" s="3"/>
      <c r="D3" s="3"/>
      <c r="E3" s="3"/>
    </row>
    <row r="4" spans="1:5" ht="19.5" x14ac:dyDescent="0.25">
      <c r="A4" s="26" t="s">
        <v>100</v>
      </c>
      <c r="B4" s="26"/>
      <c r="C4" s="26"/>
      <c r="D4" s="26"/>
      <c r="E4" s="26"/>
    </row>
    <row r="5" spans="1:5" ht="15.75" x14ac:dyDescent="0.25">
      <c r="A5" s="25" t="s">
        <v>95</v>
      </c>
      <c r="B5" s="25"/>
      <c r="C5" s="25"/>
      <c r="D5" s="25"/>
      <c r="E5" s="25"/>
    </row>
    <row r="6" spans="1:5" ht="15.75" x14ac:dyDescent="0.25">
      <c r="A6" s="16"/>
      <c r="B6" s="16"/>
      <c r="C6" s="16"/>
      <c r="D6" s="16"/>
      <c r="E6" s="16"/>
    </row>
    <row r="7" spans="1:5" ht="15.75" x14ac:dyDescent="0.25">
      <c r="A7" s="16"/>
      <c r="B7" s="16"/>
      <c r="C7" s="16"/>
      <c r="D7" s="16"/>
      <c r="E7" s="16"/>
    </row>
    <row r="8" spans="1:5" ht="15.75" x14ac:dyDescent="0.25">
      <c r="A8" s="1"/>
      <c r="B8" s="3"/>
      <c r="C8" s="3"/>
      <c r="D8" s="3"/>
      <c r="E8" s="15" t="s">
        <v>1</v>
      </c>
    </row>
    <row r="9" spans="1:5" ht="60" customHeight="1" x14ac:dyDescent="0.25">
      <c r="A9" s="27" t="s">
        <v>2</v>
      </c>
      <c r="B9" s="27" t="s">
        <v>3</v>
      </c>
      <c r="C9" s="27" t="s">
        <v>4</v>
      </c>
      <c r="D9" s="27" t="s">
        <v>101</v>
      </c>
      <c r="E9" s="4" t="s">
        <v>89</v>
      </c>
    </row>
    <row r="10" spans="1:5" ht="42.75" customHeight="1" x14ac:dyDescent="0.25">
      <c r="A10" s="28"/>
      <c r="B10" s="28"/>
      <c r="C10" s="28"/>
      <c r="D10" s="28"/>
      <c r="E10" s="4" t="s">
        <v>4</v>
      </c>
    </row>
    <row r="11" spans="1:5" ht="15.75" x14ac:dyDescent="0.25">
      <c r="A11" s="5" t="s">
        <v>5</v>
      </c>
      <c r="B11" s="5" t="s">
        <v>6</v>
      </c>
      <c r="C11" s="5">
        <v>1</v>
      </c>
      <c r="D11" s="5">
        <v>3</v>
      </c>
      <c r="E11" s="5" t="s">
        <v>93</v>
      </c>
    </row>
    <row r="12" spans="1:5" ht="35.25" customHeight="1" x14ac:dyDescent="0.25">
      <c r="A12" s="6" t="s">
        <v>5</v>
      </c>
      <c r="B12" s="7" t="s">
        <v>8</v>
      </c>
      <c r="C12" s="8">
        <f>+C13+C18</f>
        <v>53140000</v>
      </c>
      <c r="D12" s="8">
        <f>+D13+D18</f>
        <v>39147784.303298011</v>
      </c>
      <c r="E12" s="9">
        <f>+D12/C12</f>
        <v>0.73669146223744841</v>
      </c>
    </row>
    <row r="13" spans="1:5" ht="28.5" customHeight="1" x14ac:dyDescent="0.25">
      <c r="A13" s="6" t="s">
        <v>9</v>
      </c>
      <c r="B13" s="7" t="s">
        <v>10</v>
      </c>
      <c r="C13" s="8">
        <f>+SUM(C14:C17)</f>
        <v>53140000</v>
      </c>
      <c r="D13" s="8">
        <f>+SUM(D14:D17)</f>
        <v>39147784.303298011</v>
      </c>
      <c r="E13" s="9">
        <f>+D13/C13</f>
        <v>0.73669146223744841</v>
      </c>
    </row>
    <row r="14" spans="1:5" ht="34.5" customHeight="1" x14ac:dyDescent="0.25">
      <c r="A14" s="5">
        <v>1</v>
      </c>
      <c r="B14" s="10" t="s">
        <v>11</v>
      </c>
      <c r="C14" s="11">
        <f>+'[1]60'!C11</f>
        <v>35640000</v>
      </c>
      <c r="D14" s="11">
        <f>+[2]Thu!$X$12</f>
        <v>28958977.18359901</v>
      </c>
      <c r="E14" s="12">
        <f>+D14/C14</f>
        <v>0.81254144735126288</v>
      </c>
    </row>
    <row r="15" spans="1:5" ht="30.75" customHeight="1" x14ac:dyDescent="0.25">
      <c r="A15" s="5">
        <v>2</v>
      </c>
      <c r="B15" s="10" t="s">
        <v>12</v>
      </c>
      <c r="C15" s="11"/>
      <c r="D15" s="11"/>
      <c r="E15" s="12"/>
    </row>
    <row r="16" spans="1:5" ht="30" customHeight="1" x14ac:dyDescent="0.25">
      <c r="A16" s="5">
        <v>3</v>
      </c>
      <c r="B16" s="10" t="s">
        <v>13</v>
      </c>
      <c r="C16" s="11">
        <f>+'[1]60'!C30</f>
        <v>17500000</v>
      </c>
      <c r="D16" s="11">
        <f>+[2]Thu!$X$67</f>
        <v>10188807.119698999</v>
      </c>
      <c r="E16" s="12">
        <f>+D16/C16</f>
        <v>0.58221754969708572</v>
      </c>
    </row>
    <row r="17" spans="1:5" ht="29.25" customHeight="1" x14ac:dyDescent="0.25">
      <c r="A17" s="5">
        <v>4</v>
      </c>
      <c r="B17" s="10" t="s">
        <v>14</v>
      </c>
      <c r="C17" s="11"/>
      <c r="D17" s="11"/>
      <c r="E17" s="12"/>
    </row>
    <row r="18" spans="1:5" ht="36.75" customHeight="1" x14ac:dyDescent="0.25">
      <c r="A18" s="6" t="s">
        <v>15</v>
      </c>
      <c r="B18" s="7" t="s">
        <v>16</v>
      </c>
      <c r="C18" s="8"/>
      <c r="D18" s="8"/>
      <c r="E18" s="9"/>
    </row>
    <row r="19" spans="1:5" ht="38.25" customHeight="1" x14ac:dyDescent="0.25">
      <c r="A19" s="6" t="s">
        <v>6</v>
      </c>
      <c r="B19" s="7" t="s">
        <v>17</v>
      </c>
      <c r="C19" s="8">
        <f>+C20+C29</f>
        <v>29106050</v>
      </c>
      <c r="D19" s="8">
        <f>+D20+D29+D30</f>
        <v>17239407.755287003</v>
      </c>
      <c r="E19" s="9">
        <f>+D19/C19</f>
        <v>0.59229636983675227</v>
      </c>
    </row>
    <row r="20" spans="1:5" ht="21" customHeight="1" x14ac:dyDescent="0.25">
      <c r="A20" s="6" t="s">
        <v>9</v>
      </c>
      <c r="B20" s="7" t="s">
        <v>18</v>
      </c>
      <c r="C20" s="8">
        <f>+SUM(C21:C28)</f>
        <v>22212115</v>
      </c>
      <c r="D20" s="8">
        <f>+SUM(D21:D25)</f>
        <v>14030831.538650002</v>
      </c>
      <c r="E20" s="9">
        <f>+D20/C20</f>
        <v>0.63167472069408981</v>
      </c>
    </row>
    <row r="21" spans="1:5" ht="24" customHeight="1" x14ac:dyDescent="0.25">
      <c r="A21" s="5">
        <v>1</v>
      </c>
      <c r="B21" s="10" t="s">
        <v>19</v>
      </c>
      <c r="C21" s="11">
        <f>+'[1]61'!C12</f>
        <v>7471652</v>
      </c>
      <c r="D21" s="11">
        <f>+[2]Chi!$AB$13</f>
        <v>4983406.3987469999</v>
      </c>
      <c r="E21" s="12">
        <f>+D21/C21</f>
        <v>0.66697517480029855</v>
      </c>
    </row>
    <row r="22" spans="1:5" ht="24" customHeight="1" x14ac:dyDescent="0.25">
      <c r="A22" s="5">
        <v>2</v>
      </c>
      <c r="B22" s="10" t="s">
        <v>20</v>
      </c>
      <c r="C22" s="11">
        <f>+'[1]61'!C16</f>
        <v>13498658</v>
      </c>
      <c r="D22" s="11">
        <f>+[2]Chi!$AB$24</f>
        <v>9040672.5481100008</v>
      </c>
      <c r="E22" s="12">
        <f>+D22/C22</f>
        <v>0.66974602572418684</v>
      </c>
    </row>
    <row r="23" spans="1:5" ht="24" customHeight="1" x14ac:dyDescent="0.25">
      <c r="A23" s="5">
        <v>3</v>
      </c>
      <c r="B23" s="10" t="s">
        <v>21</v>
      </c>
      <c r="C23" s="11">
        <f>+'[1]61'!C28</f>
        <v>3500</v>
      </c>
      <c r="D23" s="11">
        <f>+[2]Chi!$AB$40</f>
        <v>6752.5917929999996</v>
      </c>
      <c r="E23" s="12"/>
    </row>
    <row r="24" spans="1:5" ht="24" customHeight="1" x14ac:dyDescent="0.25">
      <c r="A24" s="5">
        <v>4</v>
      </c>
      <c r="B24" s="10" t="s">
        <v>22</v>
      </c>
      <c r="C24" s="11">
        <f>+'[1]61'!C29</f>
        <v>2910</v>
      </c>
      <c r="D24" s="11">
        <f>+[1]Chi!H39</f>
        <v>0</v>
      </c>
      <c r="E24" s="12"/>
    </row>
    <row r="25" spans="1:5" ht="24" customHeight="1" x14ac:dyDescent="0.25">
      <c r="A25" s="5">
        <v>5</v>
      </c>
      <c r="B25" s="10" t="s">
        <v>23</v>
      </c>
      <c r="C25" s="11">
        <f>+'[1]61'!C30</f>
        <v>450000</v>
      </c>
      <c r="D25" s="11">
        <f>+[1]Chi!H38</f>
        <v>0</v>
      </c>
      <c r="E25" s="12">
        <f>+D25/C25</f>
        <v>0</v>
      </c>
    </row>
    <row r="26" spans="1:5" ht="22.5" customHeight="1" x14ac:dyDescent="0.25">
      <c r="A26" s="5">
        <v>6</v>
      </c>
      <c r="B26" s="10" t="s">
        <v>24</v>
      </c>
      <c r="C26" s="11">
        <f>+'[1]61'!C31</f>
        <v>785395</v>
      </c>
      <c r="D26" s="11">
        <f>+[1]Chi!H37</f>
        <v>0</v>
      </c>
      <c r="E26" s="12"/>
    </row>
    <row r="27" spans="1:5" ht="24.75" customHeight="1" x14ac:dyDescent="0.25">
      <c r="A27" s="6" t="s">
        <v>25</v>
      </c>
      <c r="B27" s="7" t="s">
        <v>26</v>
      </c>
      <c r="C27" s="8"/>
      <c r="D27" s="8"/>
      <c r="E27" s="9"/>
    </row>
    <row r="28" spans="1:5" ht="24.75" customHeight="1" x14ac:dyDescent="0.25">
      <c r="A28" s="6" t="s">
        <v>27</v>
      </c>
      <c r="B28" s="7" t="s">
        <v>28</v>
      </c>
      <c r="C28" s="8"/>
      <c r="D28" s="8"/>
      <c r="E28" s="9"/>
    </row>
    <row r="29" spans="1:5" ht="36.75" customHeight="1" x14ac:dyDescent="0.25">
      <c r="A29" s="6" t="s">
        <v>29</v>
      </c>
      <c r="B29" s="7" t="s">
        <v>30</v>
      </c>
      <c r="C29" s="8">
        <f>+'[1]61'!C32</f>
        <v>6893935</v>
      </c>
      <c r="D29" s="8">
        <f>+[2]Chi!$AB$41</f>
        <v>3184811.4753109999</v>
      </c>
      <c r="E29" s="9"/>
    </row>
    <row r="30" spans="1:5" ht="19.5" customHeight="1" x14ac:dyDescent="0.25">
      <c r="A30" s="19" t="s">
        <v>94</v>
      </c>
      <c r="B30" s="20" t="s">
        <v>92</v>
      </c>
      <c r="C30" s="21"/>
      <c r="D30" s="8">
        <f>+[2]Chi!$AB$58</f>
        <v>23764.741325999999</v>
      </c>
      <c r="E30" s="21"/>
    </row>
  </sheetData>
  <mergeCells count="8">
    <mergeCell ref="A1:B1"/>
    <mergeCell ref="A2:B2"/>
    <mergeCell ref="A5:E5"/>
    <mergeCell ref="A4:E4"/>
    <mergeCell ref="A9:A10"/>
    <mergeCell ref="B9:B10"/>
    <mergeCell ref="C9:C10"/>
    <mergeCell ref="D9:D10"/>
  </mergeCells>
  <printOptions horizontalCentered="1"/>
  <pageMargins left="0.45" right="0.45" top="0.5" bottom="0.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workbookViewId="0">
      <selection activeCell="J9" sqref="J9"/>
    </sheetView>
  </sheetViews>
  <sheetFormatPr defaultRowHeight="15" x14ac:dyDescent="0.25"/>
  <cols>
    <col min="1" max="1" width="5.85546875" customWidth="1"/>
    <col min="2" max="2" width="41.28515625" customWidth="1"/>
    <col min="3" max="3" width="13.140625" customWidth="1"/>
    <col min="4" max="4" width="15" customWidth="1"/>
    <col min="5" max="5" width="15.85546875" customWidth="1"/>
  </cols>
  <sheetData>
    <row r="1" spans="1:5" ht="16.5" x14ac:dyDescent="0.25">
      <c r="A1" s="23" t="s">
        <v>87</v>
      </c>
      <c r="B1" s="23"/>
      <c r="C1" s="3"/>
      <c r="D1" s="3"/>
      <c r="E1" s="15" t="s">
        <v>31</v>
      </c>
    </row>
    <row r="2" spans="1:5" ht="16.5" x14ac:dyDescent="0.25">
      <c r="A2" s="24" t="s">
        <v>88</v>
      </c>
      <c r="B2" s="24"/>
      <c r="C2" s="3"/>
      <c r="D2" s="3"/>
      <c r="E2" s="3"/>
    </row>
    <row r="3" spans="1:5" ht="15.75" x14ac:dyDescent="0.25">
      <c r="A3" s="1"/>
      <c r="B3" s="2"/>
      <c r="C3" s="3"/>
      <c r="D3" s="3"/>
      <c r="E3" s="3"/>
    </row>
    <row r="4" spans="1:5" ht="19.5" x14ac:dyDescent="0.25">
      <c r="A4" s="26" t="s">
        <v>98</v>
      </c>
      <c r="B4" s="26"/>
      <c r="C4" s="26"/>
      <c r="D4" s="26"/>
      <c r="E4" s="26"/>
    </row>
    <row r="5" spans="1:5" ht="15.75" x14ac:dyDescent="0.25">
      <c r="A5" s="25" t="s">
        <v>95</v>
      </c>
      <c r="B5" s="25"/>
      <c r="C5" s="25"/>
      <c r="D5" s="25"/>
      <c r="E5" s="25"/>
    </row>
    <row r="6" spans="1:5" ht="15.75" x14ac:dyDescent="0.25">
      <c r="A6" s="16"/>
      <c r="B6" s="16"/>
      <c r="C6" s="16"/>
      <c r="D6" s="16"/>
      <c r="E6" s="16"/>
    </row>
    <row r="7" spans="1:5" ht="15.75" x14ac:dyDescent="0.25">
      <c r="A7" s="16"/>
      <c r="B7" s="16"/>
      <c r="C7" s="16"/>
      <c r="D7" s="16"/>
      <c r="E7" s="16"/>
    </row>
    <row r="8" spans="1:5" ht="15.75" x14ac:dyDescent="0.25">
      <c r="A8" s="1"/>
      <c r="B8" s="3"/>
      <c r="C8" s="3"/>
      <c r="D8" s="3"/>
      <c r="E8" s="15" t="s">
        <v>1</v>
      </c>
    </row>
    <row r="9" spans="1:5" ht="65.25" customHeight="1" x14ac:dyDescent="0.25">
      <c r="A9" s="27" t="s">
        <v>2</v>
      </c>
      <c r="B9" s="27" t="s">
        <v>3</v>
      </c>
      <c r="C9" s="27" t="s">
        <v>4</v>
      </c>
      <c r="D9" s="27" t="s">
        <v>102</v>
      </c>
      <c r="E9" s="4" t="s">
        <v>89</v>
      </c>
    </row>
    <row r="10" spans="1:5" ht="36" customHeight="1" x14ac:dyDescent="0.25">
      <c r="A10" s="28"/>
      <c r="B10" s="28"/>
      <c r="C10" s="28"/>
      <c r="D10" s="28"/>
      <c r="E10" s="4" t="s">
        <v>4</v>
      </c>
    </row>
    <row r="11" spans="1:5" ht="15.75" x14ac:dyDescent="0.25">
      <c r="A11" s="5" t="s">
        <v>5</v>
      </c>
      <c r="B11" s="5" t="s">
        <v>6</v>
      </c>
      <c r="C11" s="5">
        <v>1</v>
      </c>
      <c r="D11" s="5">
        <v>2</v>
      </c>
      <c r="E11" s="5" t="s">
        <v>7</v>
      </c>
    </row>
    <row r="12" spans="1:5" ht="36.75" customHeight="1" x14ac:dyDescent="0.25">
      <c r="A12" s="6" t="s">
        <v>5</v>
      </c>
      <c r="B12" s="7" t="s">
        <v>8</v>
      </c>
      <c r="C12" s="8">
        <f>+C13+C32+C33+C40</f>
        <v>53140000</v>
      </c>
      <c r="D12" s="8">
        <f>+D13+D32+D33+D40</f>
        <v>39147784.303298004</v>
      </c>
      <c r="E12" s="9">
        <f>+IFERROR(D12/C12,"")</f>
        <v>0.7366914622374483</v>
      </c>
    </row>
    <row r="13" spans="1:5" ht="22.5" customHeight="1" x14ac:dyDescent="0.25">
      <c r="A13" s="6" t="s">
        <v>9</v>
      </c>
      <c r="B13" s="7" t="s">
        <v>11</v>
      </c>
      <c r="C13" s="8">
        <f>+SUM(C14:C21,C27:C31)</f>
        <v>35640000</v>
      </c>
      <c r="D13" s="8">
        <f>+SUM(D14:D21,D27:D31)</f>
        <v>28958977.183599006</v>
      </c>
      <c r="E13" s="9">
        <f t="shared" ref="E13:E43" si="0">+IFERROR(D13/C13,"")</f>
        <v>0.81254144735126277</v>
      </c>
    </row>
    <row r="14" spans="1:5" ht="30" customHeight="1" x14ac:dyDescent="0.25">
      <c r="A14" s="5">
        <v>1</v>
      </c>
      <c r="B14" s="10" t="s">
        <v>32</v>
      </c>
      <c r="C14" s="11">
        <f>+[1]Thu!D14+[1]Thu!D19</f>
        <v>4198000</v>
      </c>
      <c r="D14" s="11">
        <f>+[2]Thu!$X$14+[2]Thu!$X$19</f>
        <v>2956855.016791</v>
      </c>
      <c r="E14" s="12">
        <f t="shared" si="0"/>
        <v>0.70434850328513576</v>
      </c>
    </row>
    <row r="15" spans="1:5" ht="39.75" customHeight="1" x14ac:dyDescent="0.25">
      <c r="A15" s="5">
        <v>2</v>
      </c>
      <c r="B15" s="10" t="s">
        <v>33</v>
      </c>
      <c r="C15" s="11">
        <f>+[1]Thu!D24</f>
        <v>12085000</v>
      </c>
      <c r="D15" s="11">
        <f>+[2]Thu!$X$24</f>
        <v>8167857.5955010001</v>
      </c>
      <c r="E15" s="12">
        <f t="shared" si="0"/>
        <v>0.67586740550277202</v>
      </c>
    </row>
    <row r="16" spans="1:5" ht="30" customHeight="1" x14ac:dyDescent="0.25">
      <c r="A16" s="5">
        <v>3</v>
      </c>
      <c r="B16" s="10" t="s">
        <v>34</v>
      </c>
      <c r="C16" s="11">
        <f>+[1]Thu!D30</f>
        <v>5254000</v>
      </c>
      <c r="D16" s="11">
        <f>+[2]Thu!$X$30</f>
        <v>3877381.9685430001</v>
      </c>
      <c r="E16" s="12">
        <f t="shared" si="0"/>
        <v>0.73798667083041491</v>
      </c>
    </row>
    <row r="17" spans="1:5" ht="30" customHeight="1" x14ac:dyDescent="0.25">
      <c r="A17" s="5">
        <v>4</v>
      </c>
      <c r="B17" s="10" t="s">
        <v>35</v>
      </c>
      <c r="C17" s="11">
        <f>+[1]Thu!D35</f>
        <v>5800000</v>
      </c>
      <c r="D17" s="11">
        <f>+[2]Thu!$X$35</f>
        <v>4646041.2602110002</v>
      </c>
      <c r="E17" s="12">
        <f t="shared" si="0"/>
        <v>0.80104159658810348</v>
      </c>
    </row>
    <row r="18" spans="1:5" ht="30" customHeight="1" x14ac:dyDescent="0.25">
      <c r="A18" s="5">
        <v>5</v>
      </c>
      <c r="B18" s="10" t="s">
        <v>36</v>
      </c>
      <c r="C18" s="11">
        <f>+[1]Thu!D37</f>
        <v>570000</v>
      </c>
      <c r="D18" s="11">
        <f>+[2]Thu!$X$37</f>
        <v>675149.90758899995</v>
      </c>
      <c r="E18" s="12">
        <f t="shared" si="0"/>
        <v>1.1844735220859648</v>
      </c>
    </row>
    <row r="19" spans="1:5" ht="30" customHeight="1" x14ac:dyDescent="0.25">
      <c r="A19" s="5">
        <v>6</v>
      </c>
      <c r="B19" s="10" t="s">
        <v>37</v>
      </c>
      <c r="C19" s="11">
        <f>+[1]Thu!D36</f>
        <v>1580000</v>
      </c>
      <c r="D19" s="11">
        <f>+[2]Thu!$X$36</f>
        <v>944579.91715300002</v>
      </c>
      <c r="E19" s="12">
        <f t="shared" si="0"/>
        <v>0.5978353906031646</v>
      </c>
    </row>
    <row r="20" spans="1:5" ht="30" customHeight="1" x14ac:dyDescent="0.25">
      <c r="A20" s="5">
        <v>7</v>
      </c>
      <c r="B20" s="10" t="s">
        <v>38</v>
      </c>
      <c r="C20" s="11">
        <f>+[1]Thu!D40</f>
        <v>550000</v>
      </c>
      <c r="D20" s="11">
        <f>+[2]Thu!$X$40</f>
        <v>343919.010457</v>
      </c>
      <c r="E20" s="12">
        <f t="shared" si="0"/>
        <v>0.62530729173999999</v>
      </c>
    </row>
    <row r="21" spans="1:5" ht="30" customHeight="1" x14ac:dyDescent="0.25">
      <c r="A21" s="5">
        <v>8</v>
      </c>
      <c r="B21" s="10" t="s">
        <v>39</v>
      </c>
      <c r="C21" s="11">
        <f>SUM(C23:C26)</f>
        <v>2762000</v>
      </c>
      <c r="D21" s="11">
        <f>SUM(D22:D26)</f>
        <v>5090241.32919</v>
      </c>
      <c r="E21" s="12">
        <f t="shared" si="0"/>
        <v>1.8429548621252716</v>
      </c>
    </row>
    <row r="22" spans="1:5" ht="30" customHeight="1" x14ac:dyDescent="0.25">
      <c r="A22" s="17" t="s">
        <v>40</v>
      </c>
      <c r="B22" s="10" t="s">
        <v>91</v>
      </c>
      <c r="C22" s="11"/>
      <c r="D22" s="11">
        <f>+[2]Thu!$X$44</f>
        <v>16.716836000000001</v>
      </c>
      <c r="E22" s="12"/>
    </row>
    <row r="23" spans="1:5" ht="30" customHeight="1" x14ac:dyDescent="0.25">
      <c r="A23" s="5" t="s">
        <v>40</v>
      </c>
      <c r="B23" s="10" t="s">
        <v>41</v>
      </c>
      <c r="C23" s="11">
        <f>+[1]Thu!D45</f>
        <v>62000</v>
      </c>
      <c r="D23" s="11">
        <f>+[2]Thu!$X$45</f>
        <v>56182.308757999999</v>
      </c>
      <c r="E23" s="12">
        <f t="shared" si="0"/>
        <v>0.9061662702903226</v>
      </c>
    </row>
    <row r="24" spans="1:5" ht="30" customHeight="1" x14ac:dyDescent="0.25">
      <c r="A24" s="5" t="s">
        <v>40</v>
      </c>
      <c r="B24" s="10" t="s">
        <v>42</v>
      </c>
      <c r="C24" s="11">
        <f>+[1]Thu!D48</f>
        <v>1500000</v>
      </c>
      <c r="D24" s="11">
        <f>+[2]Thu!$X$48</f>
        <v>4490885.5888520004</v>
      </c>
      <c r="E24" s="12">
        <f t="shared" si="0"/>
        <v>2.9939237259013338</v>
      </c>
    </row>
    <row r="25" spans="1:5" ht="30" customHeight="1" x14ac:dyDescent="0.25">
      <c r="A25" s="5" t="s">
        <v>40</v>
      </c>
      <c r="B25" s="10" t="s">
        <v>43</v>
      </c>
      <c r="C25" s="11">
        <f>+[1]Thu!D46</f>
        <v>1200000</v>
      </c>
      <c r="D25" s="11">
        <f>+[2]Thu!$X$46</f>
        <v>543150.714744</v>
      </c>
      <c r="E25" s="12">
        <f t="shared" si="0"/>
        <v>0.45262559561999999</v>
      </c>
    </row>
    <row r="26" spans="1:5" ht="39" customHeight="1" x14ac:dyDescent="0.25">
      <c r="A26" s="5" t="s">
        <v>40</v>
      </c>
      <c r="B26" s="10" t="s">
        <v>44</v>
      </c>
      <c r="C26" s="11">
        <f>+[1]Thu!D55</f>
        <v>0</v>
      </c>
      <c r="D26" s="11">
        <f>+[2]Thu!$X$55</f>
        <v>6</v>
      </c>
      <c r="E26" s="12" t="str">
        <f t="shared" si="0"/>
        <v/>
      </c>
    </row>
    <row r="27" spans="1:5" ht="30" customHeight="1" x14ac:dyDescent="0.25">
      <c r="A27" s="5">
        <v>9</v>
      </c>
      <c r="B27" s="10" t="s">
        <v>45</v>
      </c>
      <c r="C27" s="11">
        <f>+[1]Thu!D59</f>
        <v>200000</v>
      </c>
      <c r="D27" s="11">
        <f>+[2]Thu!$X$59</f>
        <v>110806.29590500001</v>
      </c>
      <c r="E27" s="12">
        <f t="shared" si="0"/>
        <v>0.55403147952499998</v>
      </c>
    </row>
    <row r="28" spans="1:5" ht="52.5" customHeight="1" x14ac:dyDescent="0.25">
      <c r="A28" s="5">
        <v>10</v>
      </c>
      <c r="B28" s="10" t="s">
        <v>46</v>
      </c>
      <c r="C28" s="11">
        <f>+[1]Thu!D56</f>
        <v>300000</v>
      </c>
      <c r="D28" s="11">
        <f>+[2]Thu!$X$56</f>
        <v>229042.68006399999</v>
      </c>
      <c r="E28" s="12">
        <f t="shared" si="0"/>
        <v>0.76347560021333327</v>
      </c>
    </row>
    <row r="29" spans="1:5" ht="30" customHeight="1" x14ac:dyDescent="0.25">
      <c r="A29" s="5">
        <v>11</v>
      </c>
      <c r="B29" s="10" t="s">
        <v>47</v>
      </c>
      <c r="C29" s="11">
        <f>+[1]Thu!D62</f>
        <v>1540000</v>
      </c>
      <c r="D29" s="11">
        <f>+[2]Thu!$X$62</f>
        <v>1341926.9322339999</v>
      </c>
      <c r="E29" s="12">
        <f t="shared" si="0"/>
        <v>0.8713811248272727</v>
      </c>
    </row>
    <row r="30" spans="1:5" ht="33.75" customHeight="1" x14ac:dyDescent="0.25">
      <c r="A30" s="5">
        <v>12</v>
      </c>
      <c r="B30" s="10" t="s">
        <v>48</v>
      </c>
      <c r="C30" s="11">
        <f>+[1]Thu!D50</f>
        <v>1000</v>
      </c>
      <c r="D30" s="11">
        <f>+[2]Thu!$X$50</f>
        <v>345.07614000000001</v>
      </c>
      <c r="E30" s="12">
        <f t="shared" si="0"/>
        <v>0.34507614000000003</v>
      </c>
    </row>
    <row r="31" spans="1:5" ht="30" customHeight="1" x14ac:dyDescent="0.25">
      <c r="A31" s="5">
        <v>13</v>
      </c>
      <c r="B31" s="10" t="s">
        <v>49</v>
      </c>
      <c r="C31" s="11">
        <f>+[1]Thu!D51</f>
        <v>800000</v>
      </c>
      <c r="D31" s="11">
        <f>+[2]Thu!$X$51</f>
        <v>574830.19382100005</v>
      </c>
      <c r="E31" s="12">
        <f t="shared" si="0"/>
        <v>0.71853774227625011</v>
      </c>
    </row>
    <row r="32" spans="1:5" ht="24.75" customHeight="1" x14ac:dyDescent="0.25">
      <c r="A32" s="6" t="s">
        <v>15</v>
      </c>
      <c r="B32" s="7" t="s">
        <v>12</v>
      </c>
      <c r="C32" s="8"/>
      <c r="D32" s="8"/>
      <c r="E32" s="9" t="str">
        <f t="shared" si="0"/>
        <v/>
      </c>
    </row>
    <row r="33" spans="1:5" ht="30" customHeight="1" x14ac:dyDescent="0.25">
      <c r="A33" s="6" t="s">
        <v>50</v>
      </c>
      <c r="B33" s="7" t="s">
        <v>13</v>
      </c>
      <c r="C33" s="8">
        <f>+[1]Thu!D67</f>
        <v>17500000</v>
      </c>
      <c r="D33" s="8">
        <f>+[2]Thu!$X$67</f>
        <v>10188807.119698999</v>
      </c>
      <c r="E33" s="9">
        <f t="shared" si="0"/>
        <v>0.58221754969708572</v>
      </c>
    </row>
    <row r="34" spans="1:5" ht="28.5" hidden="1" customHeight="1" x14ac:dyDescent="0.25">
      <c r="A34" s="5" t="s">
        <v>40</v>
      </c>
      <c r="B34" s="10" t="s">
        <v>51</v>
      </c>
      <c r="C34" s="11"/>
      <c r="D34" s="11"/>
      <c r="E34" s="12" t="str">
        <f t="shared" si="0"/>
        <v/>
      </c>
    </row>
    <row r="35" spans="1:5" ht="24" hidden="1" customHeight="1" x14ac:dyDescent="0.25">
      <c r="A35" s="5" t="s">
        <v>40</v>
      </c>
      <c r="B35" s="10" t="s">
        <v>52</v>
      </c>
      <c r="C35" s="11"/>
      <c r="D35" s="11"/>
      <c r="E35" s="12" t="str">
        <f t="shared" si="0"/>
        <v/>
      </c>
    </row>
    <row r="36" spans="1:5" ht="25.5" hidden="1" customHeight="1" x14ac:dyDescent="0.25">
      <c r="A36" s="5" t="s">
        <v>40</v>
      </c>
      <c r="B36" s="10" t="s">
        <v>53</v>
      </c>
      <c r="C36" s="11"/>
      <c r="D36" s="11"/>
      <c r="E36" s="12" t="str">
        <f t="shared" si="0"/>
        <v/>
      </c>
    </row>
    <row r="37" spans="1:5" ht="31.5" hidden="1" x14ac:dyDescent="0.25">
      <c r="A37" s="5" t="s">
        <v>40</v>
      </c>
      <c r="B37" s="10" t="s">
        <v>54</v>
      </c>
      <c r="C37" s="11"/>
      <c r="D37" s="11"/>
      <c r="E37" s="12" t="str">
        <f t="shared" si="0"/>
        <v/>
      </c>
    </row>
    <row r="38" spans="1:5" ht="31.5" hidden="1" x14ac:dyDescent="0.25">
      <c r="A38" s="5" t="s">
        <v>40</v>
      </c>
      <c r="B38" s="10" t="s">
        <v>55</v>
      </c>
      <c r="C38" s="11"/>
      <c r="D38" s="11"/>
      <c r="E38" s="12" t="str">
        <f t="shared" si="0"/>
        <v/>
      </c>
    </row>
    <row r="39" spans="1:5" ht="24" hidden="1" customHeight="1" x14ac:dyDescent="0.25">
      <c r="A39" s="5" t="s">
        <v>40</v>
      </c>
      <c r="B39" s="10" t="s">
        <v>56</v>
      </c>
      <c r="C39" s="11"/>
      <c r="D39" s="11"/>
      <c r="E39" s="12" t="str">
        <f t="shared" si="0"/>
        <v/>
      </c>
    </row>
    <row r="40" spans="1:5" ht="22.5" customHeight="1" x14ac:dyDescent="0.25">
      <c r="A40" s="6" t="s">
        <v>57</v>
      </c>
      <c r="B40" s="7" t="s">
        <v>14</v>
      </c>
      <c r="C40" s="8"/>
      <c r="D40" s="8"/>
      <c r="E40" s="9" t="str">
        <f t="shared" si="0"/>
        <v/>
      </c>
    </row>
    <row r="41" spans="1:5" ht="31.5" x14ac:dyDescent="0.25">
      <c r="A41" s="6" t="s">
        <v>6</v>
      </c>
      <c r="B41" s="7" t="s">
        <v>58</v>
      </c>
      <c r="C41" s="8">
        <f>+[3]NSDP!$H$10</f>
        <v>20403504</v>
      </c>
      <c r="D41" s="8">
        <f>+D42+D43</f>
        <v>17745384</v>
      </c>
      <c r="E41" s="9">
        <f t="shared" si="0"/>
        <v>0.86972237709758093</v>
      </c>
    </row>
    <row r="42" spans="1:5" ht="22.5" customHeight="1" x14ac:dyDescent="0.25">
      <c r="A42" s="5">
        <v>1</v>
      </c>
      <c r="B42" s="10" t="s">
        <v>59</v>
      </c>
      <c r="C42" s="11">
        <f>+[3]NSDP!$H$15+[3]NSDP!$H$16+[3]NSDP!$H$17+[3]NSDP!$H$20+[3]NSDP!$H$21+[3]NSDP!$H$22+[3]NSDP!$H$25+[3]NSDP!$H$26+[3]NSDP!$H$28+[3]NSDP!$H$31+[3]NSDP!$H$32+[3]NSDP!$H$33+[3]NSDP!$H$35+[3]NSDP!$H$37+[3]NSDP!$H$61</f>
        <v>12597504</v>
      </c>
      <c r="D42" s="18">
        <v>9331907</v>
      </c>
      <c r="E42" s="12">
        <f t="shared" si="0"/>
        <v>0.74077428354061248</v>
      </c>
    </row>
    <row r="43" spans="1:5" ht="27" customHeight="1" x14ac:dyDescent="0.25">
      <c r="A43" s="5">
        <v>2</v>
      </c>
      <c r="B43" s="10" t="s">
        <v>60</v>
      </c>
      <c r="C43" s="11">
        <f>+C41-C42</f>
        <v>7806000</v>
      </c>
      <c r="D43" s="18">
        <v>8413477</v>
      </c>
      <c r="E43" s="12">
        <f t="shared" si="0"/>
        <v>1.0778218037407123</v>
      </c>
    </row>
    <row r="45" spans="1:5" x14ac:dyDescent="0.25">
      <c r="D45" s="22"/>
    </row>
  </sheetData>
  <mergeCells count="8">
    <mergeCell ref="A1:B1"/>
    <mergeCell ref="A2:B2"/>
    <mergeCell ref="A5:E5"/>
    <mergeCell ref="A4:E4"/>
    <mergeCell ref="A9:A10"/>
    <mergeCell ref="B9:B10"/>
    <mergeCell ref="C9:C10"/>
    <mergeCell ref="D9:D10"/>
  </mergeCells>
  <printOptions horizontalCentered="1"/>
  <pageMargins left="0.45" right="0.45" top="0.75" bottom="0.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abSelected="1" workbookViewId="0">
      <selection activeCell="L12" sqref="L12"/>
    </sheetView>
  </sheetViews>
  <sheetFormatPr defaultRowHeight="15" x14ac:dyDescent="0.25"/>
  <cols>
    <col min="1" max="1" width="6.5703125" customWidth="1"/>
    <col min="2" max="2" width="41.5703125" customWidth="1"/>
    <col min="3" max="3" width="14.28515625" customWidth="1"/>
    <col min="4" max="4" width="15.42578125" customWidth="1"/>
    <col min="5" max="5" width="15" customWidth="1"/>
  </cols>
  <sheetData>
    <row r="1" spans="1:5" ht="16.5" x14ac:dyDescent="0.25">
      <c r="A1" s="23" t="s">
        <v>87</v>
      </c>
      <c r="B1" s="23"/>
      <c r="C1" s="3"/>
      <c r="D1" s="14"/>
      <c r="E1" s="15" t="s">
        <v>61</v>
      </c>
    </row>
    <row r="2" spans="1:5" ht="16.5" x14ac:dyDescent="0.25">
      <c r="A2" s="24" t="s">
        <v>88</v>
      </c>
      <c r="B2" s="24"/>
      <c r="C2" s="3"/>
      <c r="D2" s="3"/>
      <c r="E2" s="3"/>
    </row>
    <row r="3" spans="1:5" ht="15.75" x14ac:dyDescent="0.25">
      <c r="A3" s="1"/>
      <c r="B3" s="2"/>
      <c r="C3" s="3"/>
      <c r="D3" s="3"/>
      <c r="E3" s="3"/>
    </row>
    <row r="4" spans="1:5" ht="19.5" x14ac:dyDescent="0.25">
      <c r="A4" s="26" t="s">
        <v>99</v>
      </c>
      <c r="B4" s="26"/>
      <c r="C4" s="26"/>
      <c r="D4" s="26"/>
      <c r="E4" s="26"/>
    </row>
    <row r="5" spans="1:5" ht="15.75" x14ac:dyDescent="0.25">
      <c r="A5" s="25" t="s">
        <v>95</v>
      </c>
      <c r="B5" s="25"/>
      <c r="C5" s="25"/>
      <c r="D5" s="25"/>
      <c r="E5" s="25"/>
    </row>
    <row r="6" spans="1:5" ht="15.75" x14ac:dyDescent="0.25">
      <c r="A6" s="16"/>
      <c r="B6" s="16"/>
      <c r="C6" s="16"/>
      <c r="D6" s="16"/>
      <c r="E6" s="16"/>
    </row>
    <row r="7" spans="1:5" ht="15.75" x14ac:dyDescent="0.25">
      <c r="A7" s="16"/>
      <c r="B7" s="16"/>
      <c r="C7" s="16"/>
      <c r="D7" s="16"/>
      <c r="E7" s="16"/>
    </row>
    <row r="8" spans="1:5" ht="15.75" x14ac:dyDescent="0.25">
      <c r="A8" s="1"/>
      <c r="B8" s="3"/>
      <c r="C8" s="3"/>
      <c r="D8" s="3"/>
      <c r="E8" s="15" t="s">
        <v>1</v>
      </c>
    </row>
    <row r="9" spans="1:5" ht="81" customHeight="1" x14ac:dyDescent="0.25">
      <c r="A9" s="27" t="s">
        <v>2</v>
      </c>
      <c r="B9" s="27" t="s">
        <v>3</v>
      </c>
      <c r="C9" s="27" t="s">
        <v>4</v>
      </c>
      <c r="D9" s="27" t="s">
        <v>102</v>
      </c>
      <c r="E9" s="4" t="s">
        <v>90</v>
      </c>
    </row>
    <row r="10" spans="1:5" ht="42" customHeight="1" x14ac:dyDescent="0.25">
      <c r="A10" s="28"/>
      <c r="B10" s="28"/>
      <c r="C10" s="28"/>
      <c r="D10" s="28"/>
      <c r="E10" s="4" t="s">
        <v>4</v>
      </c>
    </row>
    <row r="11" spans="1:5" ht="15.75" x14ac:dyDescent="0.25">
      <c r="A11" s="5" t="s">
        <v>5</v>
      </c>
      <c r="B11" s="5" t="s">
        <v>6</v>
      </c>
      <c r="C11" s="5">
        <v>1</v>
      </c>
      <c r="D11" s="5">
        <v>2</v>
      </c>
      <c r="E11" s="5" t="s">
        <v>7</v>
      </c>
    </row>
    <row r="12" spans="1:5" ht="27" customHeight="1" x14ac:dyDescent="0.25">
      <c r="A12" s="6"/>
      <c r="B12" s="7" t="s">
        <v>62</v>
      </c>
      <c r="C12" s="8">
        <f>+C13+C35</f>
        <v>29106050</v>
      </c>
      <c r="D12" s="8">
        <f>+D13+D35+D34</f>
        <v>17239407.755287003</v>
      </c>
      <c r="E12" s="9">
        <f>+IFERROR(D12/C12,"")</f>
        <v>0.59229636983675227</v>
      </c>
    </row>
    <row r="13" spans="1:5" ht="27" customHeight="1" x14ac:dyDescent="0.25">
      <c r="A13" s="6" t="s">
        <v>5</v>
      </c>
      <c r="B13" s="7" t="s">
        <v>63</v>
      </c>
      <c r="C13" s="8">
        <f>+C14+C18+C30+C31+C33+C32</f>
        <v>22212115</v>
      </c>
      <c r="D13" s="8">
        <f>+D14+D18+D30+D31+D33</f>
        <v>14030831.538650002</v>
      </c>
      <c r="E13" s="9">
        <f t="shared" ref="E13:E37" si="0">+IFERROR(D13/C13,"")</f>
        <v>0.63167472069408981</v>
      </c>
    </row>
    <row r="14" spans="1:5" ht="34.5" customHeight="1" x14ac:dyDescent="0.25">
      <c r="A14" s="6" t="s">
        <v>9</v>
      </c>
      <c r="B14" s="7" t="s">
        <v>64</v>
      </c>
      <c r="C14" s="8">
        <f>+[1]Chi!E13</f>
        <v>7471652</v>
      </c>
      <c r="D14" s="8">
        <f>+[2]Chi!$AB$13</f>
        <v>4983406.3987469999</v>
      </c>
      <c r="E14" s="9">
        <f t="shared" si="0"/>
        <v>0.66697517480029855</v>
      </c>
    </row>
    <row r="15" spans="1:5" ht="29.25" hidden="1" customHeight="1" x14ac:dyDescent="0.25">
      <c r="A15" s="5">
        <v>1</v>
      </c>
      <c r="B15" s="10" t="s">
        <v>65</v>
      </c>
      <c r="C15" s="11">
        <v>7246060</v>
      </c>
      <c r="D15" s="11">
        <f>+[3]Chi!$Z$13</f>
        <v>3378245.6245400002</v>
      </c>
      <c r="E15" s="12">
        <f t="shared" si="0"/>
        <v>0.46621827924968884</v>
      </c>
    </row>
    <row r="16" spans="1:5" ht="86.25" hidden="1" customHeight="1" x14ac:dyDescent="0.25">
      <c r="A16" s="13">
        <v>2</v>
      </c>
      <c r="B16" s="10" t="s">
        <v>66</v>
      </c>
      <c r="C16" s="11"/>
      <c r="D16" s="11"/>
      <c r="E16" s="12" t="str">
        <f t="shared" si="0"/>
        <v/>
      </c>
    </row>
    <row r="17" spans="1:5" ht="23.25" hidden="1" customHeight="1" x14ac:dyDescent="0.25">
      <c r="A17" s="5">
        <v>3</v>
      </c>
      <c r="B17" s="10" t="s">
        <v>67</v>
      </c>
      <c r="C17" s="11"/>
      <c r="D17" s="11"/>
      <c r="E17" s="12" t="str">
        <f t="shared" si="0"/>
        <v/>
      </c>
    </row>
    <row r="18" spans="1:5" ht="23.25" customHeight="1" x14ac:dyDescent="0.25">
      <c r="A18" s="6" t="s">
        <v>15</v>
      </c>
      <c r="B18" s="7" t="s">
        <v>20</v>
      </c>
      <c r="C18" s="8">
        <f>+[1]Chi!E24</f>
        <v>13498658</v>
      </c>
      <c r="D18" s="8">
        <f>+[2]Chi!$AB$24</f>
        <v>9040672.5481100008</v>
      </c>
      <c r="E18" s="9">
        <f t="shared" si="0"/>
        <v>0.66974602572418684</v>
      </c>
    </row>
    <row r="19" spans="1:5" ht="20.25" customHeight="1" x14ac:dyDescent="0.25">
      <c r="A19" s="5"/>
      <c r="B19" s="10" t="s">
        <v>68</v>
      </c>
      <c r="C19" s="11"/>
      <c r="D19" s="11"/>
      <c r="E19" s="12" t="str">
        <f t="shared" si="0"/>
        <v/>
      </c>
    </row>
    <row r="20" spans="1:5" ht="24.75" customHeight="1" x14ac:dyDescent="0.25">
      <c r="A20" s="5">
        <v>1</v>
      </c>
      <c r="B20" s="10" t="s">
        <v>69</v>
      </c>
      <c r="C20" s="11">
        <f>+[1]Chi!E26</f>
        <v>5356651</v>
      </c>
      <c r="D20" s="11">
        <f>+[2]Chi!$AB$26</f>
        <v>3431115.4630939998</v>
      </c>
      <c r="E20" s="12">
        <f t="shared" si="0"/>
        <v>0.6405336959779534</v>
      </c>
    </row>
    <row r="21" spans="1:5" ht="24.75" customHeight="1" x14ac:dyDescent="0.25">
      <c r="A21" s="5">
        <v>2</v>
      </c>
      <c r="B21" s="10" t="s">
        <v>70</v>
      </c>
      <c r="C21" s="11">
        <f>+[1]Chi!E28</f>
        <v>110694</v>
      </c>
      <c r="D21" s="11">
        <f>+[2]Chi!$AB$28</f>
        <v>31883.554319999999</v>
      </c>
      <c r="E21" s="12">
        <f t="shared" si="0"/>
        <v>0.28803326575966176</v>
      </c>
    </row>
    <row r="22" spans="1:5" ht="24.75" customHeight="1" x14ac:dyDescent="0.25">
      <c r="A22" s="5">
        <v>3</v>
      </c>
      <c r="B22" s="10" t="s">
        <v>71</v>
      </c>
      <c r="C22" s="11">
        <f>+[1]Chi!E27</f>
        <v>1209132</v>
      </c>
      <c r="D22" s="11">
        <f>+[2]Chi!$AB$27</f>
        <v>918813.55457899999</v>
      </c>
      <c r="E22" s="12">
        <f t="shared" si="0"/>
        <v>0.75989515998170587</v>
      </c>
    </row>
    <row r="23" spans="1:5" ht="24.75" customHeight="1" x14ac:dyDescent="0.25">
      <c r="A23" s="5">
        <v>4</v>
      </c>
      <c r="B23" s="10" t="s">
        <v>72</v>
      </c>
      <c r="C23" s="11">
        <f>+[1]Chi!E29</f>
        <v>164753</v>
      </c>
      <c r="D23" s="11">
        <f>+[2]Chi!$AB$29</f>
        <v>111233.385156</v>
      </c>
      <c r="E23" s="12">
        <f t="shared" si="0"/>
        <v>0.67515241091816236</v>
      </c>
    </row>
    <row r="24" spans="1:5" ht="24.75" customHeight="1" x14ac:dyDescent="0.25">
      <c r="A24" s="5">
        <v>5</v>
      </c>
      <c r="B24" s="10" t="s">
        <v>73</v>
      </c>
      <c r="C24" s="11">
        <f>+[1]Chi!E31</f>
        <v>32855</v>
      </c>
      <c r="D24" s="11">
        <f>+[2]Chi!$AB$31</f>
        <v>15852.266571</v>
      </c>
      <c r="E24" s="12">
        <f t="shared" si="0"/>
        <v>0.48249175379698678</v>
      </c>
    </row>
    <row r="25" spans="1:5" ht="24.75" customHeight="1" x14ac:dyDescent="0.25">
      <c r="A25" s="5">
        <v>6</v>
      </c>
      <c r="B25" s="10" t="s">
        <v>74</v>
      </c>
      <c r="C25" s="11">
        <f>+[1]Chi!E30</f>
        <v>125738</v>
      </c>
      <c r="D25" s="11">
        <f>+[2]Chi!$AB$30</f>
        <v>86544.916308</v>
      </c>
      <c r="E25" s="12">
        <f t="shared" si="0"/>
        <v>0.68829563304649355</v>
      </c>
    </row>
    <row r="26" spans="1:5" ht="24.75" customHeight="1" x14ac:dyDescent="0.25">
      <c r="A26" s="5">
        <v>7</v>
      </c>
      <c r="B26" s="10" t="s">
        <v>75</v>
      </c>
      <c r="C26" s="11">
        <f>+[1]Chi!E34</f>
        <v>761097</v>
      </c>
      <c r="D26" s="11">
        <f>+[2]Chi!$AB$34</f>
        <v>325167.12448300002</v>
      </c>
      <c r="E26" s="12">
        <f t="shared" si="0"/>
        <v>0.42723479987833352</v>
      </c>
    </row>
    <row r="27" spans="1:5" ht="24.75" customHeight="1" x14ac:dyDescent="0.25">
      <c r="A27" s="5">
        <v>8</v>
      </c>
      <c r="B27" s="10" t="s">
        <v>76</v>
      </c>
      <c r="C27" s="11">
        <f>+[1]Chi!E33</f>
        <v>1706115</v>
      </c>
      <c r="D27" s="11">
        <f>+[2]Chi!$AB$33</f>
        <v>959778.81227999995</v>
      </c>
      <c r="E27" s="12">
        <f t="shared" si="0"/>
        <v>0.56255223843644764</v>
      </c>
    </row>
    <row r="28" spans="1:5" ht="35.25" customHeight="1" x14ac:dyDescent="0.25">
      <c r="A28" s="5">
        <v>9</v>
      </c>
      <c r="B28" s="10" t="s">
        <v>77</v>
      </c>
      <c r="C28" s="11">
        <f>+[1]Chi!E35</f>
        <v>2012961</v>
      </c>
      <c r="D28" s="11">
        <f>+[2]Chi!$AB$35</f>
        <v>1557717.6892520001</v>
      </c>
      <c r="E28" s="12">
        <f t="shared" si="0"/>
        <v>0.77384394891505603</v>
      </c>
    </row>
    <row r="29" spans="1:5" ht="24.75" customHeight="1" x14ac:dyDescent="0.25">
      <c r="A29" s="5">
        <v>10</v>
      </c>
      <c r="B29" s="10" t="s">
        <v>78</v>
      </c>
      <c r="C29" s="11">
        <f>+[1]Chi!E32</f>
        <v>1029583</v>
      </c>
      <c r="D29" s="11">
        <f>+[2]Chi!$AB$32</f>
        <v>735828.261711</v>
      </c>
      <c r="E29" s="12">
        <f t="shared" si="0"/>
        <v>0.71468571422702198</v>
      </c>
    </row>
    <row r="30" spans="1:5" ht="24" customHeight="1" x14ac:dyDescent="0.25">
      <c r="A30" s="6" t="s">
        <v>50</v>
      </c>
      <c r="B30" s="7" t="s">
        <v>79</v>
      </c>
      <c r="C30" s="8">
        <f>+[1]Chi!E40</f>
        <v>3500</v>
      </c>
      <c r="D30" s="8">
        <f>+[2]Chi!$AB$40</f>
        <v>6752.5917929999996</v>
      </c>
      <c r="E30" s="9">
        <f t="shared" si="0"/>
        <v>1.9293119408571426</v>
      </c>
    </row>
    <row r="31" spans="1:5" ht="24" customHeight="1" x14ac:dyDescent="0.25">
      <c r="A31" s="6" t="s">
        <v>57</v>
      </c>
      <c r="B31" s="7" t="s">
        <v>80</v>
      </c>
      <c r="C31" s="8">
        <f>+[1]Chi!E39</f>
        <v>2910</v>
      </c>
      <c r="D31" s="8">
        <f>+[1]Chi!H39</f>
        <v>0</v>
      </c>
      <c r="E31" s="9">
        <f t="shared" si="0"/>
        <v>0</v>
      </c>
    </row>
    <row r="32" spans="1:5" ht="24" customHeight="1" x14ac:dyDescent="0.25">
      <c r="A32" s="6" t="s">
        <v>81</v>
      </c>
      <c r="B32" s="7" t="s">
        <v>23</v>
      </c>
      <c r="C32" s="8">
        <f>+[1]Chi!E38</f>
        <v>450000</v>
      </c>
      <c r="D32" s="8">
        <f>+[1]Chi!H38</f>
        <v>0</v>
      </c>
      <c r="E32" s="9">
        <f t="shared" si="0"/>
        <v>0</v>
      </c>
    </row>
    <row r="33" spans="1:5" ht="23.25" customHeight="1" x14ac:dyDescent="0.25">
      <c r="A33" s="6" t="s">
        <v>82</v>
      </c>
      <c r="B33" s="7" t="s">
        <v>83</v>
      </c>
      <c r="C33" s="8">
        <f>+[1]Chi!E37</f>
        <v>785395</v>
      </c>
      <c r="D33" s="8">
        <f>+[1]Chi!H37</f>
        <v>0</v>
      </c>
      <c r="E33" s="9">
        <f t="shared" si="0"/>
        <v>0</v>
      </c>
    </row>
    <row r="34" spans="1:5" ht="23.25" customHeight="1" x14ac:dyDescent="0.25">
      <c r="A34" s="6" t="s">
        <v>96</v>
      </c>
      <c r="B34" s="7" t="s">
        <v>97</v>
      </c>
      <c r="C34" s="8"/>
      <c r="D34" s="8">
        <f>+[2]Chi!$AB$58</f>
        <v>23764.741325999999</v>
      </c>
      <c r="E34" s="9"/>
    </row>
    <row r="35" spans="1:5" ht="38.25" customHeight="1" x14ac:dyDescent="0.25">
      <c r="A35" s="6" t="s">
        <v>6</v>
      </c>
      <c r="B35" s="7" t="s">
        <v>84</v>
      </c>
      <c r="C35" s="8">
        <f>SUM(C36:C37)</f>
        <v>6893935</v>
      </c>
      <c r="D35" s="8">
        <f>+D36+D37</f>
        <v>3184811.4753109999</v>
      </c>
      <c r="E35" s="9">
        <f t="shared" si="0"/>
        <v>0.46197294800589211</v>
      </c>
    </row>
    <row r="36" spans="1:5" ht="36" customHeight="1" x14ac:dyDescent="0.25">
      <c r="A36" s="5">
        <v>1</v>
      </c>
      <c r="B36" s="10" t="s">
        <v>85</v>
      </c>
      <c r="C36" s="11">
        <f>+[1]Chi!E42</f>
        <v>6893935</v>
      </c>
      <c r="D36" s="11">
        <f>+[2]Chi!$AB$42</f>
        <v>3184811.4753109999</v>
      </c>
      <c r="E36" s="12">
        <f t="shared" si="0"/>
        <v>0.46197294800589211</v>
      </c>
    </row>
    <row r="37" spans="1:5" ht="37.5" customHeight="1" x14ac:dyDescent="0.25">
      <c r="A37" s="5">
        <v>2</v>
      </c>
      <c r="B37" s="10" t="s">
        <v>86</v>
      </c>
      <c r="C37" s="11">
        <f>+[1]Chi!E48</f>
        <v>0</v>
      </c>
      <c r="D37" s="11">
        <f>+[1]Chi!AF42</f>
        <v>0</v>
      </c>
      <c r="E37" s="12" t="str">
        <f t="shared" si="0"/>
        <v/>
      </c>
    </row>
  </sheetData>
  <mergeCells count="8">
    <mergeCell ref="A1:B1"/>
    <mergeCell ref="A2:B2"/>
    <mergeCell ref="A5:E5"/>
    <mergeCell ref="A4:E4"/>
    <mergeCell ref="A9:A10"/>
    <mergeCell ref="B9:B10"/>
    <mergeCell ref="C9:C10"/>
    <mergeCell ref="D9:D10"/>
  </mergeCells>
  <printOptions horizontalCentered="1"/>
  <pageMargins left="0.45" right="0.45" top="0.75" bottom="0.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bab956b1f44ef9d173162e10f4b27789">
  <xsd:schema xmlns:xsd="http://www.w3.org/2001/XMLSchema" xmlns:xs="http://www.w3.org/2001/XMLSchema" xmlns:p="http://schemas.microsoft.com/office/2006/metadata/properties" targetNamespace="http://schemas.microsoft.com/office/2006/metadata/properties" ma:root="true" ma:fieldsID="16eaa9825d2fedb5a83ac41ebe86c43c">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DBFD78E-E792-4D8B-9ACB-C4B0146F6165}"/>
</file>

<file path=customXml/itemProps2.xml><?xml version="1.0" encoding="utf-8"?>
<ds:datastoreItem xmlns:ds="http://schemas.openxmlformats.org/officeDocument/2006/customXml" ds:itemID="{161E3061-57AD-40CF-A86D-8B67B6D4F148}"/>
</file>

<file path=customXml/itemProps3.xml><?xml version="1.0" encoding="utf-8"?>
<ds:datastoreItem xmlns:ds="http://schemas.openxmlformats.org/officeDocument/2006/customXml" ds:itemID="{212AA706-243A-43EA-A308-BDAEE37E3D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TH-2020-Q3-B59-TT343-75</vt:lpstr>
      <vt:lpstr>TH-2020-Q3-B60-TT343-75</vt:lpstr>
      <vt:lpstr>TH-2020-Q3-B61-TT343-75</vt:lpstr>
      <vt:lpstr>'TH-2020-Q3-B60-TT343-75'!Print_Titles</vt:lpstr>
      <vt:lpstr>'TH-2020-Q3-B61-TT343-75'!Print_Titles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Hong Nhung</dc:creator>
  <cp:lastModifiedBy>Nguyen Thi Hong Nhung</cp:lastModifiedBy>
  <cp:lastPrinted>2020-10-07T01:32:56Z</cp:lastPrinted>
  <dcterms:created xsi:type="dcterms:W3CDTF">2020-04-06T08:57:10Z</dcterms:created>
  <dcterms:modified xsi:type="dcterms:W3CDTF">2020-10-07T01:34:05Z</dcterms:modified>
</cp:coreProperties>
</file>